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2075" windowHeight="7950" activeTab="3"/>
  </bookViews>
  <sheets>
    <sheet name="國語評量統計表" sheetId="1" r:id="rId1"/>
    <sheet name="數學評量統計表" sheetId="2" r:id="rId2"/>
    <sheet name="數學多元評量學習表現評量表 " sheetId="3" r:id="rId3"/>
    <sheet name="國語多元評量學習表現評量表" sheetId="4" r:id="rId4"/>
  </sheets>
  <definedNames>
    <definedName name="_xlnm.Print_Area" localSheetId="3">'國語多元評量學習表現評量表'!$A$1:$L$11</definedName>
    <definedName name="_xlnm.Print_Area" localSheetId="0">'國語評量統計表'!$A$1:$I$18</definedName>
    <definedName name="_xlnm.Print_Area" localSheetId="2">'數學多元評量學習表現評量表 '!$A$1:$L$11</definedName>
    <definedName name="_xlnm.Print_Area" localSheetId="1">'數學評量統計表'!$A$1:$I$18</definedName>
  </definedNames>
  <calcPr fullCalcOnLoad="1"/>
</workbook>
</file>

<file path=xl/comments1.xml><?xml version="1.0" encoding="utf-8"?>
<comments xmlns="http://schemas.openxmlformats.org/spreadsheetml/2006/main">
  <authors>
    <author>老人家專用</author>
    <author>chingpu</author>
  </authors>
  <commentList>
    <comment ref="L3" authorId="0">
      <text>
        <r>
          <rPr>
            <sz val="12"/>
            <color indexed="10"/>
            <rFont val="新細明體"/>
            <family val="1"/>
          </rPr>
          <t xml:space="preserve">請填科目代號
</t>
        </r>
        <r>
          <rPr>
            <sz val="12"/>
            <color indexed="10"/>
            <rFont val="Times New Roman"/>
            <family val="1"/>
          </rPr>
          <t xml:space="preserve">1 </t>
        </r>
        <r>
          <rPr>
            <sz val="12"/>
            <color indexed="10"/>
            <rFont val="新細明體"/>
            <family val="1"/>
          </rPr>
          <t>國語</t>
        </r>
        <r>
          <rPr>
            <sz val="12"/>
            <color indexed="10"/>
            <rFont val="Times New Roman"/>
            <family val="1"/>
          </rPr>
          <t xml:space="preserve">    2  </t>
        </r>
        <r>
          <rPr>
            <sz val="12"/>
            <color indexed="10"/>
            <rFont val="新細明體"/>
            <family val="1"/>
          </rPr>
          <t xml:space="preserve">數學
</t>
        </r>
        <r>
          <rPr>
            <sz val="12"/>
            <color indexed="10"/>
            <rFont val="Times New Roman"/>
            <family val="1"/>
          </rPr>
          <t xml:space="preserve">3 </t>
        </r>
        <r>
          <rPr>
            <sz val="12"/>
            <color indexed="10"/>
            <rFont val="新細明體"/>
            <family val="1"/>
          </rPr>
          <t>社會</t>
        </r>
        <r>
          <rPr>
            <sz val="12"/>
            <color indexed="10"/>
            <rFont val="Times New Roman"/>
            <family val="1"/>
          </rPr>
          <t xml:space="preserve">     4 </t>
        </r>
        <r>
          <rPr>
            <sz val="12"/>
            <color indexed="10"/>
            <rFont val="新細明體"/>
            <family val="1"/>
          </rPr>
          <t>自然</t>
        </r>
        <r>
          <rPr>
            <sz val="12"/>
            <color indexed="10"/>
            <rFont val="Times New Roman"/>
            <family val="1"/>
          </rPr>
          <t xml:space="preserve">            
5 </t>
        </r>
        <r>
          <rPr>
            <sz val="12"/>
            <color indexed="10"/>
            <rFont val="新細明體"/>
            <family val="1"/>
          </rPr>
          <t>英文</t>
        </r>
        <r>
          <rPr>
            <sz val="12"/>
            <color indexed="10"/>
            <rFont val="Times New Roman"/>
            <family val="1"/>
          </rPr>
          <t xml:space="preserve">     6  </t>
        </r>
        <r>
          <rPr>
            <sz val="12"/>
            <color indexed="10"/>
            <rFont val="新細明體"/>
            <family val="1"/>
          </rPr>
          <t>道德</t>
        </r>
        <r>
          <rPr>
            <sz val="12"/>
            <color indexed="10"/>
            <rFont val="Times New Roman"/>
            <family val="1"/>
          </rPr>
          <t xml:space="preserve">               7 </t>
        </r>
        <r>
          <rPr>
            <sz val="12"/>
            <color indexed="10"/>
            <rFont val="新細明體"/>
            <family val="1"/>
          </rPr>
          <t>健康</t>
        </r>
        <r>
          <rPr>
            <sz val="12"/>
            <color indexed="10"/>
            <rFont val="Times New Roman"/>
            <family val="1"/>
          </rPr>
          <t xml:space="preserve">    </t>
        </r>
      </text>
    </comment>
    <comment ref="L4" authorId="1">
      <text>
        <r>
          <rPr>
            <sz val="12"/>
            <color indexed="10"/>
            <rFont val="新細明體"/>
            <family val="1"/>
          </rPr>
          <t>各班在藉人數</t>
        </r>
      </text>
    </comment>
    <comment ref="L5" authorId="1">
      <text>
        <r>
          <rPr>
            <sz val="12"/>
            <color indexed="10"/>
            <rFont val="新細明體"/>
            <family val="1"/>
          </rPr>
          <t>年級</t>
        </r>
      </text>
    </comment>
    <comment ref="L6" authorId="1">
      <text>
        <r>
          <rPr>
            <sz val="12"/>
            <color indexed="10"/>
            <rFont val="新細明體"/>
            <family val="1"/>
          </rPr>
          <t>請輸入日期
例:2002/3/289</t>
        </r>
      </text>
    </comment>
  </commentList>
</comments>
</file>

<file path=xl/comments2.xml><?xml version="1.0" encoding="utf-8"?>
<comments xmlns="http://schemas.openxmlformats.org/spreadsheetml/2006/main">
  <authors>
    <author>老人家專用</author>
    <author>chingpu</author>
  </authors>
  <commentList>
    <comment ref="L3" authorId="0">
      <text>
        <r>
          <rPr>
            <sz val="12"/>
            <color indexed="10"/>
            <rFont val="新細明體"/>
            <family val="1"/>
          </rPr>
          <t xml:space="preserve">請填科目代號
</t>
        </r>
        <r>
          <rPr>
            <sz val="12"/>
            <color indexed="10"/>
            <rFont val="Times New Roman"/>
            <family val="1"/>
          </rPr>
          <t xml:space="preserve">1 </t>
        </r>
        <r>
          <rPr>
            <sz val="12"/>
            <color indexed="10"/>
            <rFont val="新細明體"/>
            <family val="1"/>
          </rPr>
          <t>國語</t>
        </r>
        <r>
          <rPr>
            <sz val="12"/>
            <color indexed="10"/>
            <rFont val="Times New Roman"/>
            <family val="1"/>
          </rPr>
          <t xml:space="preserve">    2  </t>
        </r>
        <r>
          <rPr>
            <sz val="12"/>
            <color indexed="10"/>
            <rFont val="新細明體"/>
            <family val="1"/>
          </rPr>
          <t xml:space="preserve">數學
</t>
        </r>
        <r>
          <rPr>
            <sz val="12"/>
            <color indexed="10"/>
            <rFont val="Times New Roman"/>
            <family val="1"/>
          </rPr>
          <t xml:space="preserve">3 </t>
        </r>
        <r>
          <rPr>
            <sz val="12"/>
            <color indexed="10"/>
            <rFont val="新細明體"/>
            <family val="1"/>
          </rPr>
          <t>社會</t>
        </r>
        <r>
          <rPr>
            <sz val="12"/>
            <color indexed="10"/>
            <rFont val="Times New Roman"/>
            <family val="1"/>
          </rPr>
          <t xml:space="preserve">     4 </t>
        </r>
        <r>
          <rPr>
            <sz val="12"/>
            <color indexed="10"/>
            <rFont val="新細明體"/>
            <family val="1"/>
          </rPr>
          <t>自然</t>
        </r>
        <r>
          <rPr>
            <sz val="12"/>
            <color indexed="10"/>
            <rFont val="Times New Roman"/>
            <family val="1"/>
          </rPr>
          <t xml:space="preserve">            
5 </t>
        </r>
        <r>
          <rPr>
            <sz val="12"/>
            <color indexed="10"/>
            <rFont val="新細明體"/>
            <family val="1"/>
          </rPr>
          <t>英文</t>
        </r>
        <r>
          <rPr>
            <sz val="12"/>
            <color indexed="10"/>
            <rFont val="Times New Roman"/>
            <family val="1"/>
          </rPr>
          <t xml:space="preserve">     6  </t>
        </r>
        <r>
          <rPr>
            <sz val="12"/>
            <color indexed="10"/>
            <rFont val="新細明體"/>
            <family val="1"/>
          </rPr>
          <t>道德</t>
        </r>
        <r>
          <rPr>
            <sz val="12"/>
            <color indexed="10"/>
            <rFont val="Times New Roman"/>
            <family val="1"/>
          </rPr>
          <t xml:space="preserve">               7 </t>
        </r>
        <r>
          <rPr>
            <sz val="12"/>
            <color indexed="10"/>
            <rFont val="新細明體"/>
            <family val="1"/>
          </rPr>
          <t>健康</t>
        </r>
        <r>
          <rPr>
            <sz val="12"/>
            <color indexed="10"/>
            <rFont val="Times New Roman"/>
            <family val="1"/>
          </rPr>
          <t xml:space="preserve">    </t>
        </r>
      </text>
    </comment>
    <comment ref="L4" authorId="1">
      <text>
        <r>
          <rPr>
            <sz val="12"/>
            <color indexed="10"/>
            <rFont val="新細明體"/>
            <family val="1"/>
          </rPr>
          <t>各班在藉人數</t>
        </r>
      </text>
    </comment>
    <comment ref="L5" authorId="1">
      <text>
        <r>
          <rPr>
            <sz val="12"/>
            <color indexed="10"/>
            <rFont val="新細明體"/>
            <family val="1"/>
          </rPr>
          <t>年級</t>
        </r>
      </text>
    </comment>
    <comment ref="L6" authorId="1">
      <text>
        <r>
          <rPr>
            <sz val="12"/>
            <color indexed="10"/>
            <rFont val="新細明體"/>
            <family val="1"/>
          </rPr>
          <t>請輸入日期
例:2002/3/289</t>
        </r>
      </text>
    </comment>
  </commentList>
</comments>
</file>

<file path=xl/sharedStrings.xml><?xml version="1.0" encoding="utf-8"?>
<sst xmlns="http://schemas.openxmlformats.org/spreadsheetml/2006/main" count="138" uniqueCount="59">
  <si>
    <t>99~90</t>
  </si>
  <si>
    <t>89~80</t>
  </si>
  <si>
    <t>79~70</t>
  </si>
  <si>
    <t>69~60</t>
  </si>
  <si>
    <t>59~50</t>
  </si>
  <si>
    <t>49~40</t>
  </si>
  <si>
    <t>39~30</t>
  </si>
  <si>
    <t>29~20</t>
  </si>
  <si>
    <t>19~10</t>
  </si>
  <si>
    <t>9~0</t>
  </si>
  <si>
    <t>100分</t>
  </si>
  <si>
    <t>評量科目</t>
  </si>
  <si>
    <t>應考人數</t>
  </si>
  <si>
    <t>總分</t>
  </si>
  <si>
    <t>平均</t>
  </si>
  <si>
    <t>分數統計</t>
  </si>
  <si>
    <t>人</t>
  </si>
  <si>
    <t>在籍人數</t>
  </si>
  <si>
    <r>
      <t>日</t>
    </r>
    <r>
      <rPr>
        <sz val="12"/>
        <rFont val="Times New Roman"/>
        <family val="1"/>
      </rPr>
      <t xml:space="preserve">        </t>
    </r>
    <r>
      <rPr>
        <sz val="12"/>
        <rFont val="新細明體"/>
        <family val="1"/>
      </rPr>
      <t>期</t>
    </r>
  </si>
  <si>
    <r>
      <t>校長</t>
    </r>
    <r>
      <rPr>
        <sz val="12"/>
        <rFont val="Times New Roman"/>
        <family val="1"/>
      </rPr>
      <t>:</t>
    </r>
  </si>
  <si>
    <t>教導</t>
  </si>
  <si>
    <t>主任</t>
  </si>
  <si>
    <t>教務</t>
  </si>
  <si>
    <t>組長</t>
  </si>
  <si>
    <t>任課</t>
  </si>
  <si>
    <t>老師</t>
  </si>
  <si>
    <t>級任</t>
  </si>
  <si>
    <t>年級</t>
  </si>
  <si>
    <t>平均</t>
  </si>
  <si>
    <t>成績</t>
  </si>
  <si>
    <t>編號</t>
  </si>
  <si>
    <t>請填寫基資料</t>
  </si>
  <si>
    <t xml:space="preserve"> </t>
  </si>
  <si>
    <t xml:space="preserve"> </t>
  </si>
  <si>
    <t xml:space="preserve"> </t>
  </si>
  <si>
    <t xml:space="preserve"> </t>
  </si>
  <si>
    <t xml:space="preserve"> </t>
  </si>
  <si>
    <r>
      <t>備註</t>
    </r>
    <r>
      <rPr>
        <sz val="12"/>
        <rFont val="Times New Roman"/>
        <family val="1"/>
      </rPr>
      <t>:</t>
    </r>
  </si>
  <si>
    <t>座號</t>
  </si>
  <si>
    <t>姓名</t>
  </si>
  <si>
    <r>
      <t>(</t>
    </r>
    <r>
      <rPr>
        <sz val="10"/>
        <color indexed="8"/>
        <rFont val="新細明體"/>
        <family val="1"/>
      </rPr>
      <t>Ⅰ</t>
    </r>
    <r>
      <rPr>
        <sz val="10"/>
        <color indexed="8"/>
        <rFont val="新細明體"/>
        <family val="1"/>
      </rPr>
      <t>)平時成績50％</t>
    </r>
  </si>
  <si>
    <r>
      <t>（</t>
    </r>
    <r>
      <rPr>
        <sz val="10"/>
        <color indexed="8"/>
        <rFont val="新細明體"/>
        <family val="1"/>
      </rPr>
      <t>Ⅱ</t>
    </r>
    <r>
      <rPr>
        <sz val="10"/>
        <color indexed="8"/>
        <rFont val="新細明體"/>
        <family val="1"/>
      </rPr>
      <t>）多元評量50％</t>
    </r>
  </si>
  <si>
    <t>（Ⅰ+Ⅱ）學習表現</t>
  </si>
  <si>
    <r>
      <t>(A)學習態度</t>
    </r>
    <r>
      <rPr>
        <sz val="10"/>
        <color indexed="10"/>
        <rFont val="新細明體"/>
        <family val="1"/>
      </rPr>
      <t>40％</t>
    </r>
  </si>
  <si>
    <r>
      <t>(B)平時作業</t>
    </r>
    <r>
      <rPr>
        <sz val="10"/>
        <color indexed="10"/>
        <rFont val="新細明體"/>
        <family val="1"/>
      </rPr>
      <t>30％</t>
    </r>
  </si>
  <si>
    <r>
      <t>(C)平時測驗</t>
    </r>
    <r>
      <rPr>
        <sz val="10"/>
        <color indexed="10"/>
        <rFont val="新細明體"/>
        <family val="1"/>
      </rPr>
      <t>30％</t>
    </r>
  </si>
  <si>
    <t>(A+B+C)總分</t>
  </si>
  <si>
    <r>
      <t>(A)紙筆評量</t>
    </r>
    <r>
      <rPr>
        <sz val="10"/>
        <color indexed="10"/>
        <rFont val="新細明體"/>
        <family val="1"/>
      </rPr>
      <t>40％</t>
    </r>
  </si>
  <si>
    <r>
      <t>(B)實作評量</t>
    </r>
    <r>
      <rPr>
        <sz val="10"/>
        <color indexed="10"/>
        <rFont val="新細明體"/>
        <family val="1"/>
      </rPr>
      <t>40％</t>
    </r>
  </si>
  <si>
    <r>
      <t>(C)檔案評量</t>
    </r>
    <r>
      <rPr>
        <sz val="10"/>
        <color indexed="10"/>
        <rFont val="新細明體"/>
        <family val="1"/>
      </rPr>
      <t>20％</t>
    </r>
  </si>
  <si>
    <t>分數</t>
  </si>
  <si>
    <t>等第</t>
  </si>
  <si>
    <t xml:space="preserve"> </t>
  </si>
  <si>
    <r>
      <t>(A)紙筆評量</t>
    </r>
    <r>
      <rPr>
        <sz val="10"/>
        <color indexed="10"/>
        <rFont val="新細明體"/>
        <family val="1"/>
      </rPr>
      <t>50％</t>
    </r>
  </si>
  <si>
    <r>
      <t>(B)實作評量</t>
    </r>
    <r>
      <rPr>
        <sz val="10"/>
        <color indexed="10"/>
        <rFont val="新細明體"/>
        <family val="1"/>
      </rPr>
      <t xml:space="preserve">30％    </t>
    </r>
    <r>
      <rPr>
        <sz val="10"/>
        <color indexed="8"/>
        <rFont val="新細明體"/>
        <family val="1"/>
      </rPr>
      <t xml:space="preserve"> </t>
    </r>
  </si>
  <si>
    <r>
      <t>(C)檔案評量2</t>
    </r>
    <r>
      <rPr>
        <sz val="10"/>
        <color indexed="10"/>
        <rFont val="新細明體"/>
        <family val="1"/>
      </rPr>
      <t>0％</t>
    </r>
  </si>
  <si>
    <t>花蓮縣林榮國民小學106學年度第1學期第1次定期評量統計表</t>
  </si>
  <si>
    <r>
      <rPr>
        <b/>
        <sz val="16"/>
        <rFont val="新細明體"/>
        <family val="1"/>
      </rPr>
      <t>花蓮縣林榮國民小學106學年度第1學期第1次學習表現評量</t>
    </r>
    <r>
      <rPr>
        <b/>
        <sz val="20"/>
        <rFont val="新細明體"/>
        <family val="1"/>
      </rPr>
      <t xml:space="preserve">
</t>
    </r>
    <r>
      <rPr>
        <b/>
        <sz val="14"/>
        <rFont val="新細明體"/>
        <family val="1"/>
      </rPr>
      <t>§班級：二</t>
    </r>
    <r>
      <rPr>
        <b/>
        <u val="single"/>
        <sz val="14"/>
        <rFont val="新細明體"/>
        <family val="1"/>
      </rPr>
      <t>年甲班</t>
    </r>
    <r>
      <rPr>
        <b/>
        <sz val="14"/>
        <rFont val="新細明體"/>
        <family val="1"/>
      </rPr>
      <t xml:space="preserve">       §科目：</t>
    </r>
    <r>
      <rPr>
        <b/>
        <u val="single"/>
        <sz val="14"/>
        <rFont val="新細明體"/>
        <family val="1"/>
      </rPr>
      <t>數學</t>
    </r>
    <r>
      <rPr>
        <b/>
        <sz val="14"/>
        <rFont val="新細明體"/>
        <family val="1"/>
      </rPr>
      <t xml:space="preserve">       §授課教師：</t>
    </r>
    <r>
      <rPr>
        <b/>
        <u val="single"/>
        <sz val="14"/>
        <rFont val="新細明體"/>
        <family val="1"/>
      </rPr>
      <t>皮卡丘</t>
    </r>
  </si>
  <si>
    <r>
      <rPr>
        <b/>
        <sz val="16"/>
        <rFont val="新細明體"/>
        <family val="1"/>
      </rPr>
      <t>花蓮縣林榮國民小學106學年度第1學期第1次學習表現評量</t>
    </r>
    <r>
      <rPr>
        <b/>
        <sz val="20"/>
        <rFont val="新細明體"/>
        <family val="1"/>
      </rPr>
      <t xml:space="preserve">
</t>
    </r>
    <r>
      <rPr>
        <b/>
        <sz val="14"/>
        <rFont val="新細明體"/>
        <family val="1"/>
      </rPr>
      <t>§班級：二</t>
    </r>
    <r>
      <rPr>
        <b/>
        <u val="single"/>
        <sz val="14"/>
        <rFont val="新細明體"/>
        <family val="1"/>
      </rPr>
      <t>年甲班</t>
    </r>
    <r>
      <rPr>
        <b/>
        <sz val="14"/>
        <rFont val="新細明體"/>
        <family val="1"/>
      </rPr>
      <t xml:space="preserve">       §科目：</t>
    </r>
    <r>
      <rPr>
        <b/>
        <u val="single"/>
        <sz val="14"/>
        <rFont val="新細明體"/>
        <family val="1"/>
      </rPr>
      <t>國語</t>
    </r>
    <r>
      <rPr>
        <b/>
        <sz val="14"/>
        <rFont val="新細明體"/>
        <family val="1"/>
      </rPr>
      <t xml:space="preserve">       §授課教師：</t>
    </r>
    <r>
      <rPr>
        <b/>
        <u val="single"/>
        <sz val="14"/>
        <rFont val="新細明體"/>
        <family val="1"/>
      </rPr>
      <t>皮卡丘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</si>
</sst>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"/>
    <numFmt numFmtId="177" formatCode="0.000"/>
    <numFmt numFmtId="178" formatCode="0_ "/>
    <numFmt numFmtId="179" formatCode="0_);\(0\)"/>
    <numFmt numFmtId="180" formatCode="0.0_);\(0.0\)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1.5"/>
      <color indexed="8"/>
      <name val="新細明體"/>
      <family val="1"/>
    </font>
    <font>
      <sz val="11.25"/>
      <color indexed="8"/>
      <name val="新細明體"/>
      <family val="1"/>
    </font>
    <font>
      <sz val="9"/>
      <color indexed="8"/>
      <name val="新細明體"/>
      <family val="1"/>
    </font>
    <font>
      <sz val="6"/>
      <color indexed="8"/>
      <name val="新細明體"/>
      <family val="1"/>
    </font>
    <font>
      <sz val="12"/>
      <color indexed="8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14"/>
      <name val="新細明體"/>
      <family val="1"/>
    </font>
    <font>
      <b/>
      <u val="single"/>
      <sz val="14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0" fillId="0" borderId="0" xfId="33">
      <alignment vertical="center"/>
      <protection/>
    </xf>
    <xf numFmtId="0" fontId="11" fillId="0" borderId="0" xfId="33" applyFont="1" applyBorder="1" applyAlignment="1">
      <alignment horizontal="center" vertical="center"/>
      <protection/>
    </xf>
    <xf numFmtId="0" fontId="10" fillId="0" borderId="0" xfId="33" applyBorder="1">
      <alignment vertical="center"/>
      <protection/>
    </xf>
    <xf numFmtId="0" fontId="15" fillId="33" borderId="11" xfId="33" applyFont="1" applyFill="1" applyBorder="1" applyAlignment="1">
      <alignment horizontal="center" vertical="center"/>
      <protection/>
    </xf>
    <xf numFmtId="0" fontId="15" fillId="33" borderId="18" xfId="33" applyFont="1" applyFill="1" applyBorder="1" applyAlignment="1">
      <alignment horizontal="center" vertical="center"/>
      <protection/>
    </xf>
    <xf numFmtId="0" fontId="15" fillId="33" borderId="12" xfId="33" applyFont="1" applyFill="1" applyBorder="1" applyAlignment="1">
      <alignment horizontal="center" vertical="center"/>
      <protection/>
    </xf>
    <xf numFmtId="0" fontId="15" fillId="33" borderId="19" xfId="33" applyFont="1" applyFill="1" applyBorder="1" applyAlignment="1">
      <alignment horizontal="center" vertical="center"/>
      <protection/>
    </xf>
    <xf numFmtId="0" fontId="15" fillId="0" borderId="20" xfId="33" applyFont="1" applyBorder="1" applyAlignment="1">
      <alignment horizontal="center" vertical="center"/>
      <protection/>
    </xf>
    <xf numFmtId="0" fontId="17" fillId="34" borderId="11" xfId="33" applyFont="1" applyFill="1" applyBorder="1" applyAlignment="1">
      <alignment horizontal="center" vertical="center"/>
      <protection/>
    </xf>
    <xf numFmtId="0" fontId="10" fillId="0" borderId="11" xfId="33" applyBorder="1" applyAlignment="1">
      <alignment horizontal="center" vertical="center"/>
      <protection/>
    </xf>
    <xf numFmtId="178" fontId="4" fillId="0" borderId="11" xfId="33" applyNumberFormat="1" applyFont="1" applyBorder="1" applyAlignment="1">
      <alignment horizontal="center" vertical="center"/>
      <protection/>
    </xf>
    <xf numFmtId="179" fontId="4" fillId="0" borderId="12" xfId="33" applyNumberFormat="1" applyFont="1" applyBorder="1" applyAlignment="1">
      <alignment horizontal="center" vertical="center"/>
      <protection/>
    </xf>
    <xf numFmtId="179" fontId="10" fillId="0" borderId="11" xfId="33" applyNumberFormat="1" applyBorder="1" applyAlignment="1">
      <alignment horizontal="center" vertical="center"/>
      <protection/>
    </xf>
    <xf numFmtId="0" fontId="10" fillId="0" borderId="21" xfId="33" applyBorder="1" applyAlignment="1">
      <alignment horizontal="center" vertical="center"/>
      <protection/>
    </xf>
    <xf numFmtId="0" fontId="17" fillId="34" borderId="22" xfId="33" applyFont="1" applyFill="1" applyBorder="1" applyAlignment="1">
      <alignment horizontal="center" vertical="center"/>
      <protection/>
    </xf>
    <xf numFmtId="0" fontId="10" fillId="0" borderId="22" xfId="33" applyBorder="1" applyAlignment="1">
      <alignment horizontal="center" vertical="center"/>
      <protection/>
    </xf>
    <xf numFmtId="0" fontId="10" fillId="0" borderId="23" xfId="33" applyBorder="1">
      <alignment vertical="center"/>
      <protection/>
    </xf>
    <xf numFmtId="0" fontId="2" fillId="0" borderId="2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8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1" fillId="0" borderId="0" xfId="33" applyFont="1" applyAlignment="1">
      <alignment horizontal="center" vertical="center" wrapText="1"/>
      <protection/>
    </xf>
    <xf numFmtId="0" fontId="10" fillId="0" borderId="0" xfId="33" applyAlignment="1">
      <alignment vertical="center"/>
      <protection/>
    </xf>
    <xf numFmtId="0" fontId="15" fillId="33" borderId="26" xfId="33" applyFont="1" applyFill="1" applyBorder="1" applyAlignment="1">
      <alignment horizontal="center" vertical="center"/>
      <protection/>
    </xf>
    <xf numFmtId="0" fontId="15" fillId="33" borderId="20" xfId="33" applyFont="1" applyFill="1" applyBorder="1" applyAlignment="1">
      <alignment vertical="center"/>
      <protection/>
    </xf>
    <xf numFmtId="0" fontId="15" fillId="33" borderId="27" xfId="33" applyFont="1" applyFill="1" applyBorder="1" applyAlignment="1">
      <alignment horizontal="center" vertical="center"/>
      <protection/>
    </xf>
    <xf numFmtId="0" fontId="15" fillId="33" borderId="11" xfId="33" applyFont="1" applyFill="1" applyBorder="1" applyAlignment="1">
      <alignment vertical="center"/>
      <protection/>
    </xf>
    <xf numFmtId="0" fontId="15" fillId="33" borderId="28" xfId="33" applyFont="1" applyFill="1" applyBorder="1" applyAlignment="1">
      <alignment horizontal="center" vertical="center"/>
      <protection/>
    </xf>
    <xf numFmtId="0" fontId="15" fillId="33" borderId="29" xfId="33" applyFont="1" applyFill="1" applyBorder="1" applyAlignment="1">
      <alignment horizontal="center" vertical="center"/>
      <protection/>
    </xf>
    <xf numFmtId="0" fontId="15" fillId="33" borderId="30" xfId="33" applyFont="1" applyFill="1" applyBorder="1" applyAlignment="1">
      <alignment horizontal="center" vertical="center"/>
      <protection/>
    </xf>
    <xf numFmtId="0" fontId="10" fillId="33" borderId="31" xfId="33" applyFill="1" applyBorder="1" applyAlignment="1">
      <alignment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一甲多元評量成績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評量分布圖</a:t>
            </a:r>
          </a:p>
        </c:rich>
      </c:tx>
      <c:layout>
        <c:manualLayout>
          <c:xMode val="factor"/>
          <c:yMode val="factor"/>
          <c:x val="0.023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305"/>
          <c:w val="0.964"/>
          <c:h val="0.8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'國語評量統計表'!$A$4:$A$15</c:f>
              <c:strCache/>
            </c:strRef>
          </c:cat>
          <c:val>
            <c:numRef>
              <c:f>'國語評量統計表'!$B$4:$B$15</c:f>
              <c:numCache/>
            </c:numRef>
          </c:val>
          <c:smooth val="0"/>
        </c:ser>
        <c:marker val="1"/>
        <c:axId val="21613898"/>
        <c:axId val="60307355"/>
      </c:lineChart>
      <c:catAx>
        <c:axId val="216138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1725"/>
              <c:y val="0.1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613898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評量分布圖</a:t>
            </a:r>
          </a:p>
        </c:rich>
      </c:tx>
      <c:layout>
        <c:manualLayout>
          <c:xMode val="factor"/>
          <c:yMode val="factor"/>
          <c:x val="0.023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2325"/>
          <c:w val="0.88175"/>
          <c:h val="0.8305"/>
        </c:manualLayout>
      </c:layout>
      <c:lineChart>
        <c:grouping val="standard"/>
        <c:varyColors val="0"/>
        <c:ser>
          <c:idx val="0"/>
          <c:order val="0"/>
          <c:tx>
            <c:strRef>
              <c:f>'數學評量統計表'!$B$4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'數學評量統計表'!$A$5:$A$15</c:f>
              <c:strCache/>
            </c:strRef>
          </c:cat>
          <c:val>
            <c:numRef>
              <c:f>'數學評量統計表'!$B$5:$B$15</c:f>
              <c:numCache/>
            </c:numRef>
          </c:val>
          <c:smooth val="0"/>
        </c:ser>
        <c:marker val="1"/>
        <c:axId val="5895284"/>
        <c:axId val="53057557"/>
      </c:lineChart>
      <c:catAx>
        <c:axId val="5895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3057557"/>
        <c:crosses val="autoZero"/>
        <c:auto val="1"/>
        <c:lblOffset val="100"/>
        <c:tickLblSkip val="1"/>
        <c:noMultiLvlLbl val="0"/>
      </c:catAx>
      <c:valAx>
        <c:axId val="53057557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2675"/>
              <c:y val="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95284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</c:dTable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28575</xdr:rowOff>
    </xdr:from>
    <xdr:to>
      <xdr:col>8</xdr:col>
      <xdr:colOff>609600</xdr:colOff>
      <xdr:row>11</xdr:row>
      <xdr:rowOff>381000</xdr:rowOff>
    </xdr:to>
    <xdr:graphicFrame>
      <xdr:nvGraphicFramePr>
        <xdr:cNvPr id="1" name="Chart 7"/>
        <xdr:cNvGraphicFramePr/>
      </xdr:nvGraphicFramePr>
      <xdr:xfrm>
        <a:off x="1581150" y="1581150"/>
        <a:ext cx="38290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7</xdr:row>
      <xdr:rowOff>9525</xdr:rowOff>
    </xdr:from>
    <xdr:to>
      <xdr:col>13</xdr:col>
      <xdr:colOff>666750</xdr:colOff>
      <xdr:row>11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724650" y="3314700"/>
          <a:ext cx="249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填寫說明：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1.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除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A1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欄位的學年、學期、第幾次需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   填寫外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至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I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欄皆不必填寫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2.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J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為主要需填寫的位置，請按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   照紅色字體的說明填寫即可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28575</xdr:rowOff>
    </xdr:from>
    <xdr:to>
      <xdr:col>8</xdr:col>
      <xdr:colOff>609600</xdr:colOff>
      <xdr:row>11</xdr:row>
      <xdr:rowOff>381000</xdr:rowOff>
    </xdr:to>
    <xdr:graphicFrame>
      <xdr:nvGraphicFramePr>
        <xdr:cNvPr id="1" name="Chart 7"/>
        <xdr:cNvGraphicFramePr/>
      </xdr:nvGraphicFramePr>
      <xdr:xfrm>
        <a:off x="1581150" y="1581150"/>
        <a:ext cx="38290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7</xdr:row>
      <xdr:rowOff>9525</xdr:rowOff>
    </xdr:from>
    <xdr:to>
      <xdr:col>13</xdr:col>
      <xdr:colOff>666750</xdr:colOff>
      <xdr:row>11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724650" y="3314700"/>
          <a:ext cx="249555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填寫說明：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1.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除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A1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欄位的學年、學期、第幾次需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   填寫外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A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至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I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欄皆不必填寫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2.</a:t>
          </a:r>
          <a:r>
            <a:rPr lang="en-US" cap="none" sz="12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J</a:t>
          </a:r>
          <a:r>
            <a:rPr lang="en-US" cap="none" sz="12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至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L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為主要需填寫的位置，請按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   照紅色字體的說明填寫即可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zoomScalePageLayoutView="0" workbookViewId="0" topLeftCell="A1">
      <selection activeCell="L7" sqref="L7"/>
    </sheetView>
  </sheetViews>
  <sheetFormatPr defaultColWidth="9.00390625" defaultRowHeight="16.5"/>
  <cols>
    <col min="1" max="1" width="9.375" style="1" customWidth="1"/>
    <col min="2" max="2" width="5.00390625" style="0" customWidth="1"/>
    <col min="3" max="3" width="5.875" style="0" customWidth="1"/>
    <col min="4" max="4" width="10.25390625" style="0" customWidth="1"/>
    <col min="5" max="5" width="8.625" style="0" customWidth="1"/>
    <col min="6" max="6" width="7.625" style="0" customWidth="1"/>
    <col min="7" max="7" width="8.50390625" style="0" customWidth="1"/>
    <col min="8" max="8" width="7.75390625" style="0" customWidth="1"/>
    <col min="10" max="10" width="9.00390625" style="18" customWidth="1"/>
    <col min="11" max="11" width="7.125" style="18" customWidth="1"/>
    <col min="12" max="12" width="15.125" style="18" customWidth="1"/>
  </cols>
  <sheetData>
    <row r="1" spans="1:9" ht="53.25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</row>
    <row r="2" spans="1:12" s="5" customFormat="1" ht="34.5" customHeight="1">
      <c r="A2" s="3" t="s">
        <v>11</v>
      </c>
      <c r="B2" s="47" t="str">
        <f>IF(L3=1,"國語",IF(L3=2,"數學",IF(L3=3,"社會",IF(L3=4,"自然",IF(L3=5,"英文",IF(L3=6,"道德","健康"))))))</f>
        <v>國語</v>
      </c>
      <c r="C2" s="47"/>
      <c r="D2" s="4" t="s">
        <v>18</v>
      </c>
      <c r="E2" s="48">
        <f>L6</f>
        <v>43021</v>
      </c>
      <c r="F2" s="48"/>
      <c r="G2" s="48"/>
      <c r="H2" s="4" t="s">
        <v>27</v>
      </c>
      <c r="I2" s="4" t="str">
        <f>IF(L5=1,"一年級",IF(L5=2,"二年級",IF(L5=3,"三年級",IF(L5=4,"四年級",IF(L5=5,"五年級",IF(L5=6,"六年級","請重新入"))))))</f>
        <v>二年級</v>
      </c>
      <c r="J2" s="17" t="s">
        <v>30</v>
      </c>
      <c r="K2" s="17" t="s">
        <v>29</v>
      </c>
      <c r="L2" s="17" t="s">
        <v>31</v>
      </c>
    </row>
    <row r="3" spans="1:12" s="5" customFormat="1" ht="34.5" customHeight="1">
      <c r="A3" s="3" t="s">
        <v>17</v>
      </c>
      <c r="B3" s="49" t="str">
        <f>L4&amp;"人"</f>
        <v>3人</v>
      </c>
      <c r="C3" s="47"/>
      <c r="D3" s="4" t="s">
        <v>12</v>
      </c>
      <c r="E3" s="4" t="str">
        <f>COUNT(K3:K20)&amp;"人"</f>
        <v>3人</v>
      </c>
      <c r="F3" s="4" t="s">
        <v>13</v>
      </c>
      <c r="G3" s="4">
        <f>K21</f>
        <v>270</v>
      </c>
      <c r="H3" s="4" t="s">
        <v>14</v>
      </c>
      <c r="I3" s="16">
        <f>K22</f>
        <v>90</v>
      </c>
      <c r="J3" s="17">
        <v>1</v>
      </c>
      <c r="K3" s="17">
        <v>90</v>
      </c>
      <c r="L3" s="20">
        <v>1</v>
      </c>
    </row>
    <row r="4" spans="1:12" ht="34.5" customHeight="1">
      <c r="A4" s="50" t="s">
        <v>15</v>
      </c>
      <c r="B4" s="51"/>
      <c r="C4" s="52"/>
      <c r="I4" s="2"/>
      <c r="J4" s="18">
        <v>2</v>
      </c>
      <c r="K4" s="18">
        <v>90</v>
      </c>
      <c r="L4" s="18">
        <v>3</v>
      </c>
    </row>
    <row r="5" spans="1:12" ht="34.5" customHeight="1">
      <c r="A5" s="6" t="s">
        <v>10</v>
      </c>
      <c r="B5" s="7">
        <f>COUNTIF(K3:K20,"=100")</f>
        <v>0</v>
      </c>
      <c r="C5" s="8" t="s">
        <v>16</v>
      </c>
      <c r="D5" s="5"/>
      <c r="E5" s="5"/>
      <c r="F5" s="5"/>
      <c r="G5" s="5"/>
      <c r="H5" s="5"/>
      <c r="I5" s="9"/>
      <c r="J5" s="18">
        <v>3</v>
      </c>
      <c r="K5" s="18">
        <v>90</v>
      </c>
      <c r="L5" s="18">
        <v>2</v>
      </c>
    </row>
    <row r="6" spans="1:12" ht="34.5" customHeight="1">
      <c r="A6" s="10" t="s">
        <v>0</v>
      </c>
      <c r="B6" s="7">
        <f>COUNTIF(K3:K20,"&gt;89")-COUNTIF(K3:K20,"&gt;99")</f>
        <v>3</v>
      </c>
      <c r="C6" s="8" t="s">
        <v>16</v>
      </c>
      <c r="D6" s="5"/>
      <c r="E6" s="5"/>
      <c r="F6" s="5"/>
      <c r="G6" s="5"/>
      <c r="H6" s="5"/>
      <c r="I6" s="9"/>
      <c r="J6" s="18">
        <v>4</v>
      </c>
      <c r="L6" s="21">
        <v>43021</v>
      </c>
    </row>
    <row r="7" spans="1:10" ht="34.5" customHeight="1">
      <c r="A7" s="10" t="s">
        <v>1</v>
      </c>
      <c r="B7" s="7">
        <f>COUNTIF(K3:K20,"&gt;79")-COUNTIF(K3:K20,"&gt;89")</f>
        <v>0</v>
      </c>
      <c r="C7" s="8" t="s">
        <v>16</v>
      </c>
      <c r="D7" s="5"/>
      <c r="E7" s="5"/>
      <c r="F7" s="5"/>
      <c r="G7" s="5"/>
      <c r="H7" s="5"/>
      <c r="I7" s="9"/>
      <c r="J7" s="18">
        <v>5</v>
      </c>
    </row>
    <row r="8" spans="1:10" ht="34.5" customHeight="1">
      <c r="A8" s="10" t="s">
        <v>2</v>
      </c>
      <c r="B8" s="7">
        <f>COUNTIF(K3:K20,"&gt;69")-COUNTIF(K3:K20,"&gt;79")</f>
        <v>0</v>
      </c>
      <c r="C8" s="8" t="s">
        <v>16</v>
      </c>
      <c r="D8" s="5"/>
      <c r="E8" s="5"/>
      <c r="F8" s="5"/>
      <c r="G8" s="5"/>
      <c r="H8" s="5"/>
      <c r="I8" s="9"/>
      <c r="J8" s="18">
        <v>6</v>
      </c>
    </row>
    <row r="9" spans="1:10" ht="34.5" customHeight="1">
      <c r="A9" s="10" t="s">
        <v>3</v>
      </c>
      <c r="B9" s="7">
        <f>COUNTIF(K3:K20,"&gt;59")-COUNTIF(K3:K20,"&gt;69")</f>
        <v>0</v>
      </c>
      <c r="C9" s="8" t="s">
        <v>16</v>
      </c>
      <c r="D9" s="5"/>
      <c r="E9" s="5"/>
      <c r="F9" s="5"/>
      <c r="G9" s="5"/>
      <c r="H9" s="5"/>
      <c r="I9" s="9"/>
      <c r="J9" s="18">
        <v>7</v>
      </c>
    </row>
    <row r="10" spans="1:10" ht="34.5" customHeight="1">
      <c r="A10" s="10" t="s">
        <v>4</v>
      </c>
      <c r="B10" s="7">
        <f>COUNTIF(K3:K20,"&gt;49")-COUNTIF(K3:K20,"&gt;59")</f>
        <v>0</v>
      </c>
      <c r="C10" s="8" t="s">
        <v>16</v>
      </c>
      <c r="D10" s="5"/>
      <c r="E10" s="5"/>
      <c r="F10" s="5"/>
      <c r="G10" s="5"/>
      <c r="H10" s="5"/>
      <c r="I10" s="9"/>
      <c r="J10" s="18">
        <v>8</v>
      </c>
    </row>
    <row r="11" spans="1:11" ht="34.5" customHeight="1">
      <c r="A11" s="10" t="s">
        <v>5</v>
      </c>
      <c r="B11" s="7">
        <f>COUNTIF(K3:K20,"&gt;39")-COUNTIF(K3:K20,"&gt;49")</f>
        <v>0</v>
      </c>
      <c r="C11" s="8" t="s">
        <v>16</v>
      </c>
      <c r="D11" s="5"/>
      <c r="E11" s="5"/>
      <c r="F11" s="5"/>
      <c r="G11" s="5"/>
      <c r="H11" s="5"/>
      <c r="I11" s="9"/>
      <c r="J11" s="18">
        <v>9</v>
      </c>
      <c r="K11" s="18" t="s">
        <v>32</v>
      </c>
    </row>
    <row r="12" spans="1:11" ht="34.5" customHeight="1">
      <c r="A12" s="10" t="s">
        <v>6</v>
      </c>
      <c r="B12" s="7">
        <f>COUNTIF(K3:K20,"&gt;29")-COUNTIF(K3:K20,"&gt;39")</f>
        <v>0</v>
      </c>
      <c r="C12" s="8" t="s">
        <v>16</v>
      </c>
      <c r="D12" s="11"/>
      <c r="E12" s="12"/>
      <c r="F12" s="12"/>
      <c r="G12" s="12"/>
      <c r="H12" s="12"/>
      <c r="I12" s="13"/>
      <c r="J12" s="18">
        <v>10</v>
      </c>
      <c r="K12" s="18" t="s">
        <v>32</v>
      </c>
    </row>
    <row r="13" spans="1:11" ht="34.5" customHeight="1">
      <c r="A13" s="10" t="s">
        <v>7</v>
      </c>
      <c r="B13" s="7">
        <f>COUNTIF(K3:K20,"&gt;19")-COUNTIF(K3:K20,"&gt;29")</f>
        <v>0</v>
      </c>
      <c r="C13" s="8" t="s">
        <v>16</v>
      </c>
      <c r="D13" s="53" t="s">
        <v>37</v>
      </c>
      <c r="E13" s="41"/>
      <c r="F13" s="41"/>
      <c r="G13" s="41"/>
      <c r="H13" s="41"/>
      <c r="I13" s="42"/>
      <c r="J13" s="18">
        <v>11</v>
      </c>
      <c r="K13" s="18" t="s">
        <v>32</v>
      </c>
    </row>
    <row r="14" spans="1:11" ht="34.5" customHeight="1">
      <c r="A14" s="10" t="s">
        <v>8</v>
      </c>
      <c r="B14" s="7">
        <f>COUNTIF(K3:K20,"&gt;9")-COUNTIF(K3:K20,"&gt;19")</f>
        <v>0</v>
      </c>
      <c r="C14" s="8" t="s">
        <v>16</v>
      </c>
      <c r="D14" s="40"/>
      <c r="E14" s="41"/>
      <c r="F14" s="41"/>
      <c r="G14" s="41"/>
      <c r="H14" s="41"/>
      <c r="I14" s="42"/>
      <c r="J14" s="18">
        <v>12</v>
      </c>
      <c r="K14" s="18" t="s">
        <v>32</v>
      </c>
    </row>
    <row r="15" spans="1:11" ht="34.5" customHeight="1">
      <c r="A15" s="10" t="s">
        <v>9</v>
      </c>
      <c r="B15" s="7">
        <f>COUNTIF(K3:K20,"&gt;0")-COUNTIF(K3:K20,"&gt;9")</f>
        <v>0</v>
      </c>
      <c r="C15" s="8" t="s">
        <v>16</v>
      </c>
      <c r="D15" s="43"/>
      <c r="E15" s="44"/>
      <c r="F15" s="44"/>
      <c r="G15" s="44"/>
      <c r="H15" s="44"/>
      <c r="I15" s="45"/>
      <c r="J15" s="18">
        <v>13</v>
      </c>
      <c r="K15" s="18" t="s">
        <v>32</v>
      </c>
    </row>
    <row r="16" spans="1:11" ht="16.5">
      <c r="A16" s="5" t="s">
        <v>26</v>
      </c>
      <c r="B16" s="5"/>
      <c r="C16" s="5" t="s">
        <v>24</v>
      </c>
      <c r="D16" s="14" t="s">
        <v>22</v>
      </c>
      <c r="E16" s="5"/>
      <c r="F16" s="15" t="s">
        <v>20</v>
      </c>
      <c r="G16" s="5"/>
      <c r="H16" s="14" t="s">
        <v>19</v>
      </c>
      <c r="I16" s="5"/>
      <c r="J16" s="18">
        <v>14</v>
      </c>
      <c r="K16" s="18" t="s">
        <v>32</v>
      </c>
    </row>
    <row r="17" spans="1:10" ht="16.5">
      <c r="A17" s="5" t="s">
        <v>25</v>
      </c>
      <c r="B17" s="5"/>
      <c r="C17" s="5" t="s">
        <v>25</v>
      </c>
      <c r="D17" s="14" t="s">
        <v>23</v>
      </c>
      <c r="E17" s="5"/>
      <c r="F17" s="15" t="s">
        <v>21</v>
      </c>
      <c r="G17" s="5"/>
      <c r="I17" s="5"/>
      <c r="J17" s="18">
        <v>15</v>
      </c>
    </row>
    <row r="18" ht="16.5">
      <c r="J18" s="18">
        <v>16</v>
      </c>
    </row>
    <row r="19" ht="16.5">
      <c r="J19" s="18">
        <v>17</v>
      </c>
    </row>
    <row r="20" ht="16.5">
      <c r="J20" s="18">
        <v>18</v>
      </c>
    </row>
    <row r="21" spans="10:11" ht="16.5">
      <c r="J21" s="18" t="s">
        <v>13</v>
      </c>
      <c r="K21" s="18">
        <f>SUM(K3:K20)</f>
        <v>270</v>
      </c>
    </row>
    <row r="22" spans="10:11" ht="16.5">
      <c r="J22" s="18" t="s">
        <v>14</v>
      </c>
      <c r="K22" s="19">
        <f>K21/COUNT(K3:K20)</f>
        <v>90</v>
      </c>
    </row>
  </sheetData>
  <sheetProtection/>
  <mergeCells count="8">
    <mergeCell ref="D14:I14"/>
    <mergeCell ref="D15:I15"/>
    <mergeCell ref="A1:I1"/>
    <mergeCell ref="B2:C2"/>
    <mergeCell ref="E2:G2"/>
    <mergeCell ref="B3:C3"/>
    <mergeCell ref="A4:C4"/>
    <mergeCell ref="D13:I13"/>
  </mergeCells>
  <printOptions/>
  <pageMargins left="0.7480314960629921" right="0.7480314960629921" top="0.984251968503937" bottom="0.984251968503937" header="0.5118110236220472" footer="0.5118110236220472"/>
  <pageSetup horizontalDpi="204" verticalDpi="204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zoomScalePageLayoutView="0" workbookViewId="0" topLeftCell="A1">
      <selection activeCell="L7" sqref="L7"/>
    </sheetView>
  </sheetViews>
  <sheetFormatPr defaultColWidth="9.00390625" defaultRowHeight="16.5"/>
  <cols>
    <col min="1" max="1" width="9.375" style="1" customWidth="1"/>
    <col min="2" max="2" width="5.00390625" style="0" customWidth="1"/>
    <col min="3" max="3" width="5.875" style="0" customWidth="1"/>
    <col min="4" max="4" width="10.25390625" style="0" customWidth="1"/>
    <col min="5" max="5" width="8.625" style="0" customWidth="1"/>
    <col min="6" max="6" width="7.625" style="0" customWidth="1"/>
    <col min="7" max="7" width="8.50390625" style="0" customWidth="1"/>
    <col min="8" max="8" width="7.75390625" style="0" customWidth="1"/>
    <col min="10" max="10" width="9.00390625" style="18" customWidth="1"/>
    <col min="11" max="11" width="7.125" style="18" customWidth="1"/>
    <col min="12" max="12" width="15.125" style="18" customWidth="1"/>
  </cols>
  <sheetData>
    <row r="1" spans="1:9" ht="53.25" customHeight="1">
      <c r="A1" s="46" t="s">
        <v>56</v>
      </c>
      <c r="B1" s="46"/>
      <c r="C1" s="46"/>
      <c r="D1" s="46"/>
      <c r="E1" s="46"/>
      <c r="F1" s="46"/>
      <c r="G1" s="46"/>
      <c r="H1" s="46"/>
      <c r="I1" s="46"/>
    </row>
    <row r="2" spans="1:12" s="5" customFormat="1" ht="34.5" customHeight="1">
      <c r="A2" s="3" t="s">
        <v>11</v>
      </c>
      <c r="B2" s="47" t="str">
        <f>IF(L3=1,"國語",IF(L3=2,"數學",IF(L3=3,"社會",IF(L3=4,"自然",IF(L3=5,"英文",IF(L3=6,"道德","健康"))))))</f>
        <v>數學</v>
      </c>
      <c r="C2" s="47"/>
      <c r="D2" s="4" t="s">
        <v>18</v>
      </c>
      <c r="E2" s="48">
        <f>L6</f>
        <v>43022</v>
      </c>
      <c r="F2" s="48"/>
      <c r="G2" s="48"/>
      <c r="H2" s="4" t="s">
        <v>27</v>
      </c>
      <c r="I2" s="4" t="str">
        <f>IF(L5=1,"一年級",IF(L5=2,"二年級",IF(L5=3,"三年級",IF(L5=4,"四年級",IF(L5=5,"五年級",IF(L5=6,"六年級","請重新入"))))))</f>
        <v>二年級</v>
      </c>
      <c r="J2" s="17" t="s">
        <v>30</v>
      </c>
      <c r="K2" s="17" t="s">
        <v>29</v>
      </c>
      <c r="L2" s="17" t="s">
        <v>31</v>
      </c>
    </row>
    <row r="3" spans="1:12" s="5" customFormat="1" ht="34.5" customHeight="1">
      <c r="A3" s="3" t="s">
        <v>17</v>
      </c>
      <c r="B3" s="49" t="str">
        <f>L4&amp;"人"</f>
        <v>3人</v>
      </c>
      <c r="C3" s="47"/>
      <c r="D3" s="4" t="s">
        <v>12</v>
      </c>
      <c r="E3" s="4" t="str">
        <f>COUNT(K3:K20)&amp;"人"</f>
        <v>3人</v>
      </c>
      <c r="F3" s="4" t="s">
        <v>13</v>
      </c>
      <c r="G3" s="4">
        <f>K21</f>
        <v>270</v>
      </c>
      <c r="H3" s="4" t="s">
        <v>14</v>
      </c>
      <c r="I3" s="16">
        <f>K22</f>
        <v>90</v>
      </c>
      <c r="J3" s="17">
        <v>1</v>
      </c>
      <c r="K3" s="17">
        <v>90</v>
      </c>
      <c r="L3" s="20">
        <v>2</v>
      </c>
    </row>
    <row r="4" spans="1:12" ht="34.5" customHeight="1">
      <c r="A4" s="50" t="s">
        <v>15</v>
      </c>
      <c r="B4" s="51"/>
      <c r="C4" s="52"/>
      <c r="I4" s="2"/>
      <c r="J4" s="18">
        <v>2</v>
      </c>
      <c r="K4" s="18">
        <v>90</v>
      </c>
      <c r="L4" s="18">
        <v>3</v>
      </c>
    </row>
    <row r="5" spans="1:12" ht="34.5" customHeight="1">
      <c r="A5" s="6" t="s">
        <v>10</v>
      </c>
      <c r="B5" s="7">
        <f>COUNTIF(K3:K20,"=100")</f>
        <v>0</v>
      </c>
      <c r="C5" s="8" t="s">
        <v>16</v>
      </c>
      <c r="D5" s="5"/>
      <c r="E5" s="5"/>
      <c r="F5" s="5"/>
      <c r="G5" s="5"/>
      <c r="H5" s="5"/>
      <c r="I5" s="9"/>
      <c r="J5" s="18">
        <v>3</v>
      </c>
      <c r="K5" s="18">
        <v>90</v>
      </c>
      <c r="L5" s="18">
        <v>2</v>
      </c>
    </row>
    <row r="6" spans="1:12" ht="34.5" customHeight="1">
      <c r="A6" s="10" t="s">
        <v>0</v>
      </c>
      <c r="B6" s="7">
        <f>COUNTIF(K3:K20,"&gt;89")-COUNTIF(K3:K20,"&gt;99")</f>
        <v>3</v>
      </c>
      <c r="C6" s="8" t="s">
        <v>16</v>
      </c>
      <c r="D6" s="5"/>
      <c r="E6" s="5"/>
      <c r="F6" s="5"/>
      <c r="G6" s="5"/>
      <c r="H6" s="5"/>
      <c r="I6" s="9"/>
      <c r="J6" s="18">
        <v>4</v>
      </c>
      <c r="L6" s="21">
        <v>43022</v>
      </c>
    </row>
    <row r="7" spans="1:10" ht="34.5" customHeight="1">
      <c r="A7" s="10" t="s">
        <v>1</v>
      </c>
      <c r="B7" s="7">
        <f>COUNTIF(K3:K20,"&gt;79")-COUNTIF(K3:K20,"&gt;89")</f>
        <v>0</v>
      </c>
      <c r="C7" s="8" t="s">
        <v>16</v>
      </c>
      <c r="D7" s="5"/>
      <c r="E7" s="5"/>
      <c r="F7" s="5"/>
      <c r="G7" s="5"/>
      <c r="H7" s="5"/>
      <c r="I7" s="9"/>
      <c r="J7" s="18">
        <v>5</v>
      </c>
    </row>
    <row r="8" spans="1:10" ht="34.5" customHeight="1">
      <c r="A8" s="10" t="s">
        <v>2</v>
      </c>
      <c r="B8" s="7">
        <f>COUNTIF(K3:K20,"&gt;69")-COUNTIF(K3:K20,"&gt;79")</f>
        <v>0</v>
      </c>
      <c r="C8" s="8" t="s">
        <v>16</v>
      </c>
      <c r="D8" s="5"/>
      <c r="E8" s="5"/>
      <c r="F8" s="5"/>
      <c r="G8" s="5"/>
      <c r="H8" s="5"/>
      <c r="I8" s="9"/>
      <c r="J8" s="18">
        <v>6</v>
      </c>
    </row>
    <row r="9" spans="1:10" ht="34.5" customHeight="1">
      <c r="A9" s="10" t="s">
        <v>3</v>
      </c>
      <c r="B9" s="7">
        <f>COUNTIF(K3:K20,"&gt;59")-COUNTIF(K3:K20,"&gt;69")</f>
        <v>0</v>
      </c>
      <c r="C9" s="8" t="s">
        <v>16</v>
      </c>
      <c r="D9" s="5"/>
      <c r="E9" s="5"/>
      <c r="F9" s="5"/>
      <c r="G9" s="5"/>
      <c r="H9" s="5"/>
      <c r="I9" s="9"/>
      <c r="J9" s="18">
        <v>7</v>
      </c>
    </row>
    <row r="10" spans="1:10" ht="34.5" customHeight="1">
      <c r="A10" s="10" t="s">
        <v>4</v>
      </c>
      <c r="B10" s="7">
        <f>COUNTIF(K3:K20,"&gt;49")-COUNTIF(K3:K20,"&gt;59")</f>
        <v>0</v>
      </c>
      <c r="C10" s="8" t="s">
        <v>16</v>
      </c>
      <c r="D10" s="5"/>
      <c r="E10" s="5"/>
      <c r="F10" s="5"/>
      <c r="G10" s="5"/>
      <c r="H10" s="5"/>
      <c r="I10" s="9"/>
      <c r="J10" s="18">
        <v>8</v>
      </c>
    </row>
    <row r="11" spans="1:11" ht="34.5" customHeight="1">
      <c r="A11" s="10" t="s">
        <v>5</v>
      </c>
      <c r="B11" s="7">
        <f>COUNTIF(K3:K20,"&gt;39")-COUNTIF(K3:K20,"&gt;49")</f>
        <v>0</v>
      </c>
      <c r="C11" s="8" t="s">
        <v>16</v>
      </c>
      <c r="D11" s="5"/>
      <c r="E11" s="5"/>
      <c r="F11" s="5"/>
      <c r="G11" s="5"/>
      <c r="H11" s="5"/>
      <c r="I11" s="9"/>
      <c r="J11" s="18">
        <v>9</v>
      </c>
      <c r="K11" s="18" t="s">
        <v>32</v>
      </c>
    </row>
    <row r="12" spans="1:11" ht="34.5" customHeight="1">
      <c r="A12" s="10" t="s">
        <v>6</v>
      </c>
      <c r="B12" s="7">
        <f>COUNTIF(K3:K20,"&gt;29")-COUNTIF(K3:K20,"&gt;39")</f>
        <v>0</v>
      </c>
      <c r="C12" s="8" t="s">
        <v>16</v>
      </c>
      <c r="D12" s="11"/>
      <c r="E12" s="12"/>
      <c r="F12" s="12"/>
      <c r="G12" s="12"/>
      <c r="H12" s="12"/>
      <c r="I12" s="13"/>
      <c r="J12" s="18">
        <v>10</v>
      </c>
      <c r="K12" s="18" t="s">
        <v>32</v>
      </c>
    </row>
    <row r="13" spans="1:11" ht="34.5" customHeight="1">
      <c r="A13" s="10" t="s">
        <v>7</v>
      </c>
      <c r="B13" s="7">
        <f>COUNTIF(K3:K20,"&gt;19")-COUNTIF(K3:K20,"&gt;29")</f>
        <v>0</v>
      </c>
      <c r="C13" s="8" t="s">
        <v>16</v>
      </c>
      <c r="D13" s="53" t="s">
        <v>37</v>
      </c>
      <c r="E13" s="41"/>
      <c r="F13" s="41"/>
      <c r="G13" s="41"/>
      <c r="H13" s="41"/>
      <c r="I13" s="42"/>
      <c r="J13" s="18">
        <v>11</v>
      </c>
      <c r="K13" s="18" t="s">
        <v>33</v>
      </c>
    </row>
    <row r="14" spans="1:11" ht="34.5" customHeight="1">
      <c r="A14" s="10" t="s">
        <v>8</v>
      </c>
      <c r="B14" s="7">
        <f>COUNTIF(K3:K20,"&gt;9")-COUNTIF(K3:K20,"&gt;19")</f>
        <v>0</v>
      </c>
      <c r="C14" s="8" t="s">
        <v>16</v>
      </c>
      <c r="D14" s="40"/>
      <c r="E14" s="41"/>
      <c r="F14" s="41"/>
      <c r="G14" s="41"/>
      <c r="H14" s="41"/>
      <c r="I14" s="42"/>
      <c r="J14" s="18">
        <v>12</v>
      </c>
      <c r="K14" s="18" t="s">
        <v>34</v>
      </c>
    </row>
    <row r="15" spans="1:11" ht="34.5" customHeight="1">
      <c r="A15" s="10" t="s">
        <v>9</v>
      </c>
      <c r="B15" s="7">
        <f>COUNTIF(K3:K20,"&gt;0")-COUNTIF(K3:K20,"&gt;9")</f>
        <v>0</v>
      </c>
      <c r="C15" s="8" t="s">
        <v>16</v>
      </c>
      <c r="D15" s="43"/>
      <c r="E15" s="44"/>
      <c r="F15" s="44"/>
      <c r="G15" s="44"/>
      <c r="H15" s="44"/>
      <c r="I15" s="45"/>
      <c r="J15" s="18">
        <v>13</v>
      </c>
      <c r="K15" s="18" t="s">
        <v>35</v>
      </c>
    </row>
    <row r="16" spans="1:11" ht="16.5">
      <c r="A16" s="5" t="s">
        <v>26</v>
      </c>
      <c r="B16" s="5"/>
      <c r="C16" s="5" t="s">
        <v>24</v>
      </c>
      <c r="D16" s="14" t="s">
        <v>22</v>
      </c>
      <c r="E16" s="5"/>
      <c r="F16" s="15" t="s">
        <v>20</v>
      </c>
      <c r="G16" s="5"/>
      <c r="H16" s="14" t="s">
        <v>19</v>
      </c>
      <c r="I16" s="5"/>
      <c r="J16" s="18">
        <v>14</v>
      </c>
      <c r="K16" s="18" t="s">
        <v>36</v>
      </c>
    </row>
    <row r="17" spans="1:10" ht="16.5">
      <c r="A17" s="5" t="s">
        <v>25</v>
      </c>
      <c r="B17" s="5"/>
      <c r="C17" s="5" t="s">
        <v>25</v>
      </c>
      <c r="D17" s="14" t="s">
        <v>23</v>
      </c>
      <c r="E17" s="5"/>
      <c r="F17" s="15" t="s">
        <v>21</v>
      </c>
      <c r="G17" s="5"/>
      <c r="I17" s="5"/>
      <c r="J17" s="18">
        <v>15</v>
      </c>
    </row>
    <row r="18" ht="16.5">
      <c r="J18" s="18">
        <v>16</v>
      </c>
    </row>
    <row r="19" ht="16.5">
      <c r="J19" s="18">
        <v>17</v>
      </c>
    </row>
    <row r="20" ht="16.5">
      <c r="J20" s="18">
        <v>18</v>
      </c>
    </row>
    <row r="21" spans="10:11" ht="16.5">
      <c r="J21" s="18" t="s">
        <v>13</v>
      </c>
      <c r="K21" s="18">
        <f>SUM(K3:K20)</f>
        <v>270</v>
      </c>
    </row>
    <row r="22" spans="10:11" ht="16.5">
      <c r="J22" s="18" t="s">
        <v>28</v>
      </c>
      <c r="K22" s="19">
        <f>K21/COUNT(K3:K20)</f>
        <v>90</v>
      </c>
    </row>
  </sheetData>
  <sheetProtection/>
  <mergeCells count="8">
    <mergeCell ref="D14:I14"/>
    <mergeCell ref="D15:I15"/>
    <mergeCell ref="D13:I13"/>
    <mergeCell ref="A1:I1"/>
    <mergeCell ref="B2:C2"/>
    <mergeCell ref="B3:C3"/>
    <mergeCell ref="E2:G2"/>
    <mergeCell ref="A4:C4"/>
  </mergeCells>
  <printOptions/>
  <pageMargins left="0.7480314960629921" right="0.7480314960629921" top="0.984251968503937" bottom="0.984251968503937" header="0.5118110236220472" footer="0.5118110236220472"/>
  <pageSetup horizontalDpi="204" verticalDpi="204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E16" sqref="E16"/>
    </sheetView>
  </sheetViews>
  <sheetFormatPr defaultColWidth="9.00390625" defaultRowHeight="16.5"/>
  <cols>
    <col min="1" max="1" width="4.375" style="23" customWidth="1"/>
    <col min="2" max="2" width="9.375" style="23" customWidth="1"/>
    <col min="3" max="3" width="12.875" style="23" customWidth="1"/>
    <col min="4" max="4" width="13.875" style="23" customWidth="1"/>
    <col min="5" max="5" width="12.625" style="23" customWidth="1"/>
    <col min="6" max="6" width="10.25390625" style="23" customWidth="1"/>
    <col min="7" max="7" width="13.625" style="23" customWidth="1"/>
    <col min="8" max="8" width="12.50390625" style="23" customWidth="1"/>
    <col min="9" max="9" width="12.75390625" style="23" customWidth="1"/>
    <col min="10" max="10" width="9.625" style="23" customWidth="1"/>
    <col min="11" max="11" width="9.75390625" style="23" customWidth="1"/>
    <col min="12" max="16384" width="9.00390625" style="23" customWidth="1"/>
  </cols>
  <sheetData>
    <row r="1" spans="1:17" ht="27.75">
      <c r="A1" s="54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</row>
    <row r="2" spans="1:17" ht="28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4"/>
      <c r="N2" s="24"/>
      <c r="O2" s="24"/>
      <c r="P2" s="24"/>
      <c r="Q2" s="24"/>
    </row>
    <row r="3" spans="1:17" ht="16.5">
      <c r="A3" s="56" t="s">
        <v>38</v>
      </c>
      <c r="B3" s="58" t="s">
        <v>39</v>
      </c>
      <c r="C3" s="60" t="s">
        <v>40</v>
      </c>
      <c r="D3" s="61"/>
      <c r="E3" s="61"/>
      <c r="F3" s="62"/>
      <c r="G3" s="60" t="s">
        <v>41</v>
      </c>
      <c r="H3" s="61"/>
      <c r="I3" s="61"/>
      <c r="J3" s="61"/>
      <c r="K3" s="60" t="s">
        <v>42</v>
      </c>
      <c r="L3" s="63"/>
      <c r="M3" s="25"/>
      <c r="N3" s="25"/>
      <c r="O3" s="25"/>
      <c r="P3" s="25"/>
      <c r="Q3" s="25"/>
    </row>
    <row r="4" spans="1:12" ht="16.5">
      <c r="A4" s="57"/>
      <c r="B4" s="59"/>
      <c r="C4" s="26" t="s">
        <v>43</v>
      </c>
      <c r="D4" s="26" t="s">
        <v>44</v>
      </c>
      <c r="E4" s="26" t="s">
        <v>45</v>
      </c>
      <c r="F4" s="27" t="s">
        <v>46</v>
      </c>
      <c r="G4" s="26" t="s">
        <v>47</v>
      </c>
      <c r="H4" s="26" t="s">
        <v>48</v>
      </c>
      <c r="I4" s="28" t="s">
        <v>49</v>
      </c>
      <c r="J4" s="28" t="s">
        <v>46</v>
      </c>
      <c r="K4" s="26" t="s">
        <v>50</v>
      </c>
      <c r="L4" s="29" t="s">
        <v>51</v>
      </c>
    </row>
    <row r="5" spans="1:12" ht="16.5">
      <c r="A5" s="30">
        <v>1</v>
      </c>
      <c r="B5" s="31"/>
      <c r="C5" s="32"/>
      <c r="D5" s="32"/>
      <c r="E5" s="32"/>
      <c r="F5" s="33">
        <f aca="true" t="shared" si="0" ref="F5:F11">C5*0.4+D5*0.3+E5*0.3</f>
        <v>0</v>
      </c>
      <c r="G5" s="32"/>
      <c r="H5" s="32"/>
      <c r="I5" s="32"/>
      <c r="J5" s="34">
        <f aca="true" t="shared" si="1" ref="J5:J11">G5*0.4+H5*0.4+I5*0.2</f>
        <v>0</v>
      </c>
      <c r="K5" s="35">
        <f>F5*0.5+J5*0.5</f>
        <v>0</v>
      </c>
      <c r="L5" s="36" t="str">
        <f aca="true" t="shared" si="2" ref="L5:L11">IF(K5&gt;=90,"優",IF(K5&gt;=80,"甲",IF(K5&gt;=70,"乙",IF(K5&gt;=60,"丙","丁"))))</f>
        <v>丁</v>
      </c>
    </row>
    <row r="6" spans="1:12" ht="16.5">
      <c r="A6" s="30">
        <v>2</v>
      </c>
      <c r="B6" s="31"/>
      <c r="C6" s="32"/>
      <c r="D6" s="32"/>
      <c r="E6" s="32"/>
      <c r="F6" s="33">
        <f t="shared" si="0"/>
        <v>0</v>
      </c>
      <c r="G6" s="32"/>
      <c r="H6" s="32"/>
      <c r="I6" s="32"/>
      <c r="J6" s="34">
        <f t="shared" si="1"/>
        <v>0</v>
      </c>
      <c r="K6" s="35">
        <f>(F6*0.5)+(J6*0.5)</f>
        <v>0</v>
      </c>
      <c r="L6" s="36" t="str">
        <f t="shared" si="2"/>
        <v>丁</v>
      </c>
    </row>
    <row r="7" spans="1:12" ht="16.5">
      <c r="A7" s="30">
        <v>3</v>
      </c>
      <c r="B7" s="31" t="s">
        <v>52</v>
      </c>
      <c r="C7" s="32"/>
      <c r="D7" s="32"/>
      <c r="E7" s="32"/>
      <c r="F7" s="33">
        <f t="shared" si="0"/>
        <v>0</v>
      </c>
      <c r="G7" s="32"/>
      <c r="H7" s="32"/>
      <c r="I7" s="32"/>
      <c r="J7" s="34">
        <f t="shared" si="1"/>
        <v>0</v>
      </c>
      <c r="K7" s="35">
        <f>F7*0.5+J7*0.5</f>
        <v>0</v>
      </c>
      <c r="L7" s="36" t="str">
        <f t="shared" si="2"/>
        <v>丁</v>
      </c>
    </row>
    <row r="8" spans="1:12" ht="16.5">
      <c r="A8" s="30">
        <v>4</v>
      </c>
      <c r="B8" s="31"/>
      <c r="C8" s="32"/>
      <c r="D8" s="32"/>
      <c r="E8" s="32"/>
      <c r="F8" s="33">
        <f t="shared" si="0"/>
        <v>0</v>
      </c>
      <c r="G8" s="32"/>
      <c r="H8" s="32"/>
      <c r="I8" s="32"/>
      <c r="J8" s="34">
        <f t="shared" si="1"/>
        <v>0</v>
      </c>
      <c r="K8" s="35">
        <f>(F8*0.5)+(J8*0.5)</f>
        <v>0</v>
      </c>
      <c r="L8" s="36" t="str">
        <f t="shared" si="2"/>
        <v>丁</v>
      </c>
    </row>
    <row r="9" spans="1:12" ht="16.5">
      <c r="A9" s="30">
        <v>5</v>
      </c>
      <c r="B9" s="31"/>
      <c r="C9" s="32"/>
      <c r="D9" s="32"/>
      <c r="E9" s="32"/>
      <c r="F9" s="33">
        <f t="shared" si="0"/>
        <v>0</v>
      </c>
      <c r="G9" s="32"/>
      <c r="H9" s="32"/>
      <c r="I9" s="32"/>
      <c r="J9" s="34">
        <f t="shared" si="1"/>
        <v>0</v>
      </c>
      <c r="K9" s="35">
        <f>F9*0.5+J9*0.5</f>
        <v>0</v>
      </c>
      <c r="L9" s="36" t="str">
        <f t="shared" si="2"/>
        <v>丁</v>
      </c>
    </row>
    <row r="10" spans="1:12" ht="16.5">
      <c r="A10" s="30">
        <v>6</v>
      </c>
      <c r="B10" s="31"/>
      <c r="C10" s="32"/>
      <c r="D10" s="32"/>
      <c r="E10" s="32"/>
      <c r="F10" s="33">
        <f t="shared" si="0"/>
        <v>0</v>
      </c>
      <c r="G10" s="32"/>
      <c r="H10" s="32"/>
      <c r="I10" s="32"/>
      <c r="J10" s="34">
        <f t="shared" si="1"/>
        <v>0</v>
      </c>
      <c r="K10" s="35">
        <f>(F10*0.5)+(J10*0.5)</f>
        <v>0</v>
      </c>
      <c r="L10" s="36" t="str">
        <f t="shared" si="2"/>
        <v>丁</v>
      </c>
    </row>
    <row r="11" spans="1:12" s="39" customFormat="1" ht="17.25" thickBot="1">
      <c r="A11" s="30">
        <v>7</v>
      </c>
      <c r="B11" s="37"/>
      <c r="C11" s="38"/>
      <c r="D11" s="38"/>
      <c r="E11" s="38"/>
      <c r="F11" s="33">
        <f t="shared" si="0"/>
        <v>0</v>
      </c>
      <c r="G11" s="38"/>
      <c r="H11" s="38"/>
      <c r="I11" s="38"/>
      <c r="J11" s="34">
        <f t="shared" si="1"/>
        <v>0</v>
      </c>
      <c r="K11" s="35">
        <f>F11*0.5+J11*0.5</f>
        <v>0</v>
      </c>
      <c r="L11" s="36" t="str">
        <f t="shared" si="2"/>
        <v>丁</v>
      </c>
    </row>
  </sheetData>
  <sheetProtection/>
  <protectedRanges>
    <protectedRange password="C71F" sqref="G4:I11" name="範圍1"/>
  </protectedRanges>
  <mergeCells count="6">
    <mergeCell ref="A1:L2"/>
    <mergeCell ref="A3:A4"/>
    <mergeCell ref="B3:B4"/>
    <mergeCell ref="C3:F3"/>
    <mergeCell ref="G3:J3"/>
    <mergeCell ref="K3:L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F15" sqref="F15"/>
    </sheetView>
  </sheetViews>
  <sheetFormatPr defaultColWidth="9.00390625" defaultRowHeight="16.5"/>
  <cols>
    <col min="1" max="1" width="4.375" style="23" customWidth="1"/>
    <col min="2" max="2" width="9.375" style="23" customWidth="1"/>
    <col min="3" max="3" width="12.875" style="23" customWidth="1"/>
    <col min="4" max="4" width="13.875" style="23" customWidth="1"/>
    <col min="5" max="5" width="12.625" style="23" customWidth="1"/>
    <col min="6" max="6" width="10.25390625" style="23" customWidth="1"/>
    <col min="7" max="7" width="13.625" style="23" customWidth="1"/>
    <col min="8" max="8" width="12.50390625" style="23" customWidth="1"/>
    <col min="9" max="9" width="12.75390625" style="23" customWidth="1"/>
    <col min="10" max="10" width="9.625" style="23" customWidth="1"/>
    <col min="11" max="11" width="9.75390625" style="23" customWidth="1"/>
    <col min="12" max="16384" width="9.00390625" style="23" customWidth="1"/>
  </cols>
  <sheetData>
    <row r="1" spans="1:17" ht="27.75">
      <c r="A1" s="54" t="s">
        <v>58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2"/>
      <c r="N1" s="22"/>
      <c r="O1" s="22"/>
      <c r="P1" s="22"/>
      <c r="Q1" s="22"/>
    </row>
    <row r="2" spans="1:17" ht="28.5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4"/>
      <c r="N2" s="24"/>
      <c r="O2" s="24"/>
      <c r="P2" s="24"/>
      <c r="Q2" s="24"/>
    </row>
    <row r="3" spans="1:17" ht="16.5">
      <c r="A3" s="56" t="s">
        <v>38</v>
      </c>
      <c r="B3" s="58" t="s">
        <v>39</v>
      </c>
      <c r="C3" s="60" t="s">
        <v>40</v>
      </c>
      <c r="D3" s="61"/>
      <c r="E3" s="61"/>
      <c r="F3" s="62"/>
      <c r="G3" s="60" t="s">
        <v>41</v>
      </c>
      <c r="H3" s="61"/>
      <c r="I3" s="61"/>
      <c r="J3" s="61"/>
      <c r="K3" s="60" t="s">
        <v>42</v>
      </c>
      <c r="L3" s="63"/>
      <c r="M3" s="25"/>
      <c r="N3" s="25"/>
      <c r="O3" s="25"/>
      <c r="P3" s="25"/>
      <c r="Q3" s="25"/>
    </row>
    <row r="4" spans="1:12" ht="28.5" customHeight="1">
      <c r="A4" s="57"/>
      <c r="B4" s="59"/>
      <c r="C4" s="26" t="s">
        <v>43</v>
      </c>
      <c r="D4" s="26" t="s">
        <v>44</v>
      </c>
      <c r="E4" s="26" t="s">
        <v>45</v>
      </c>
      <c r="F4" s="27" t="s">
        <v>46</v>
      </c>
      <c r="G4" s="26" t="s">
        <v>53</v>
      </c>
      <c r="H4" s="26" t="s">
        <v>54</v>
      </c>
      <c r="I4" s="28" t="s">
        <v>55</v>
      </c>
      <c r="J4" s="28" t="s">
        <v>46</v>
      </c>
      <c r="K4" s="26" t="s">
        <v>50</v>
      </c>
      <c r="L4" s="29" t="s">
        <v>51</v>
      </c>
    </row>
    <row r="5" spans="1:12" ht="16.5">
      <c r="A5" s="30">
        <v>1</v>
      </c>
      <c r="B5" s="31"/>
      <c r="C5" s="32"/>
      <c r="D5" s="32"/>
      <c r="E5" s="32"/>
      <c r="F5" s="33">
        <f aca="true" t="shared" si="0" ref="F5:F11">C5*0.4+D5*0.3+E5*0.3</f>
        <v>0</v>
      </c>
      <c r="G5" s="32"/>
      <c r="H5" s="32"/>
      <c r="I5" s="32"/>
      <c r="J5" s="34">
        <f>G5*0.5+H5*0.3+I5*0.2</f>
        <v>0</v>
      </c>
      <c r="K5" s="35">
        <f>F5*0.5+J5*0.5</f>
        <v>0</v>
      </c>
      <c r="L5" s="36" t="str">
        <f aca="true" t="shared" si="1" ref="L5:L11">IF(K5&gt;=90,"優",IF(K5&gt;=80,"甲",IF(K5&gt;=70,"乙",IF(K5&gt;=60,"丙","丁"))))</f>
        <v>丁</v>
      </c>
    </row>
    <row r="6" spans="1:12" ht="16.5">
      <c r="A6" s="30">
        <v>2</v>
      </c>
      <c r="B6" s="31"/>
      <c r="C6" s="32"/>
      <c r="D6" s="32"/>
      <c r="E6" s="32"/>
      <c r="F6" s="33">
        <f t="shared" si="0"/>
        <v>0</v>
      </c>
      <c r="G6" s="32"/>
      <c r="H6" s="32"/>
      <c r="I6" s="32"/>
      <c r="J6" s="34">
        <f aca="true" t="shared" si="2" ref="J6:J11">G6*0.5+H6*0.3+I6*0.2</f>
        <v>0</v>
      </c>
      <c r="K6" s="35">
        <f aca="true" t="shared" si="3" ref="K6:K11">F6*0.5+J6*0.5</f>
        <v>0</v>
      </c>
      <c r="L6" s="36" t="str">
        <f t="shared" si="1"/>
        <v>丁</v>
      </c>
    </row>
    <row r="7" spans="1:12" ht="16.5">
      <c r="A7" s="30">
        <v>3</v>
      </c>
      <c r="B7" s="31" t="s">
        <v>52</v>
      </c>
      <c r="C7" s="32"/>
      <c r="D7" s="32"/>
      <c r="E7" s="32"/>
      <c r="F7" s="33">
        <f t="shared" si="0"/>
        <v>0</v>
      </c>
      <c r="G7" s="32"/>
      <c r="H7" s="32"/>
      <c r="I7" s="32"/>
      <c r="J7" s="34">
        <f t="shared" si="2"/>
        <v>0</v>
      </c>
      <c r="K7" s="35">
        <f t="shared" si="3"/>
        <v>0</v>
      </c>
      <c r="L7" s="36" t="str">
        <f t="shared" si="1"/>
        <v>丁</v>
      </c>
    </row>
    <row r="8" spans="1:12" ht="16.5">
      <c r="A8" s="30">
        <v>4</v>
      </c>
      <c r="B8" s="31"/>
      <c r="C8" s="32"/>
      <c r="D8" s="32"/>
      <c r="E8" s="32"/>
      <c r="F8" s="33">
        <f t="shared" si="0"/>
        <v>0</v>
      </c>
      <c r="G8" s="32"/>
      <c r="H8" s="32"/>
      <c r="I8" s="32"/>
      <c r="J8" s="34">
        <f t="shared" si="2"/>
        <v>0</v>
      </c>
      <c r="K8" s="35">
        <f t="shared" si="3"/>
        <v>0</v>
      </c>
      <c r="L8" s="36" t="str">
        <f t="shared" si="1"/>
        <v>丁</v>
      </c>
    </row>
    <row r="9" spans="1:12" ht="16.5">
      <c r="A9" s="30">
        <v>5</v>
      </c>
      <c r="B9" s="31"/>
      <c r="C9" s="32"/>
      <c r="D9" s="32"/>
      <c r="E9" s="32"/>
      <c r="F9" s="33">
        <f t="shared" si="0"/>
        <v>0</v>
      </c>
      <c r="G9" s="32"/>
      <c r="H9" s="32"/>
      <c r="I9" s="32"/>
      <c r="J9" s="34">
        <f t="shared" si="2"/>
        <v>0</v>
      </c>
      <c r="K9" s="35">
        <f t="shared" si="3"/>
        <v>0</v>
      </c>
      <c r="L9" s="36" t="str">
        <f t="shared" si="1"/>
        <v>丁</v>
      </c>
    </row>
    <row r="10" spans="1:12" ht="16.5">
      <c r="A10" s="30">
        <v>6</v>
      </c>
      <c r="B10" s="31"/>
      <c r="C10" s="32"/>
      <c r="D10" s="32"/>
      <c r="E10" s="32"/>
      <c r="F10" s="33">
        <f t="shared" si="0"/>
        <v>0</v>
      </c>
      <c r="G10" s="32"/>
      <c r="H10" s="32"/>
      <c r="I10" s="32"/>
      <c r="J10" s="34">
        <f t="shared" si="2"/>
        <v>0</v>
      </c>
      <c r="K10" s="35">
        <f t="shared" si="3"/>
        <v>0</v>
      </c>
      <c r="L10" s="36" t="str">
        <f t="shared" si="1"/>
        <v>丁</v>
      </c>
    </row>
    <row r="11" spans="1:12" s="39" customFormat="1" ht="17.25" thickBot="1">
      <c r="A11" s="30">
        <v>7</v>
      </c>
      <c r="B11" s="37"/>
      <c r="C11" s="38"/>
      <c r="D11" s="38"/>
      <c r="E11" s="38"/>
      <c r="F11" s="33">
        <f t="shared" si="0"/>
        <v>0</v>
      </c>
      <c r="G11" s="38"/>
      <c r="H11" s="38"/>
      <c r="I11" s="38"/>
      <c r="J11" s="34">
        <f t="shared" si="2"/>
        <v>0</v>
      </c>
      <c r="K11" s="35">
        <f t="shared" si="3"/>
        <v>0</v>
      </c>
      <c r="L11" s="36" t="str">
        <f t="shared" si="1"/>
        <v>丁</v>
      </c>
    </row>
  </sheetData>
  <sheetProtection/>
  <protectedRanges>
    <protectedRange password="C71F" sqref="G4:I11" name="範圍1"/>
  </protectedRanges>
  <mergeCells count="6">
    <mergeCell ref="A1:L2"/>
    <mergeCell ref="A3:A4"/>
    <mergeCell ref="B3:B4"/>
    <mergeCell ref="C3:F3"/>
    <mergeCell ref="G3:J3"/>
    <mergeCell ref="K3:L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靜浦國小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老人家專用</dc:creator>
  <cp:keywords/>
  <dc:description/>
  <cp:lastModifiedBy>user</cp:lastModifiedBy>
  <cp:lastPrinted>2015-06-03T11:42:22Z</cp:lastPrinted>
  <dcterms:created xsi:type="dcterms:W3CDTF">2002-03-20T11:06:17Z</dcterms:created>
  <dcterms:modified xsi:type="dcterms:W3CDTF">2017-09-20T06:23:58Z</dcterms:modified>
  <cp:category/>
  <cp:version/>
  <cp:contentType/>
  <cp:contentStatus/>
</cp:coreProperties>
</file>